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<sst xmlns="http://schemas.openxmlformats.org/spreadsheetml/2006/main" count="170" uniqueCount="122">
  <si>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</si>
  <si>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</si>
  <si>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</si>
  <si>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</si>
  <si>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</si>
  <si>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</si>
  <si>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</si>
  <si>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</si>
  <si>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</si>
  <si>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</si>
  <si>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</si>
  <si>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</si>
  <si>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</si>
  <si>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</si>
  <si>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</si>
  <si>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</si>
  <si>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</si>
  <si>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</si>
  <si>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</si>
  <si>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</si>
  <si>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</si>
  <si>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</si>
  <si>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</si>
  <si>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</si>
  <si>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</si>
  <si>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</si>
  <si>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</si>
  <si>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</si>
  <si>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</si>
  <si>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</si>
  <si>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</si>
  <si>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</si>
  <si>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</si>
  <si>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</si>
  <si>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</si>
  <si>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</si>
  <si>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</si>
  <si>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</si>
  <si>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</si>
  <si>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</si>
  <si>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</si>
  <si>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</si>
  <si>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</si>
  <si>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</si>
  <si>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</si>
  <si>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</si>
  <si>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</si>
  <si>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</si>
  <si>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</si>
  <si>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</si>
  <si>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</si>
  <si>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</si>
  <si>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</si>
  <si>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</si>
  <si>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</si>
  <si>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</si>
  <si>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</si>
  <si>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</si>
  <si>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</si>
  <si>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</si>
  <si>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</si>
  <si>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</si>
  <si>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</si>
  <si>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</si>
  <si>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</si>
  <si>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</si>
  <si>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</si>
  <si>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</si>
  <si>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</si>
  <si>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</si>
  <si>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</si>
  <si>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</si>
  <si>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</si>
  <si>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</si>
  <si>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</si>
  <si>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</si>
  <si>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</si>
  <si>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</si>
  <si>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</si>
  <si>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</si>
  <si>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</si>
  <si>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</si>
  <si>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</si>
  <si>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</si>
  <si>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</si>
  <si>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</si>
  <si>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</si>
  <si>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</si>
  <si>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</si>
  <si>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</si>
  <si>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</si>
  <si>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</si>
  <si>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</si>
  <si>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</si>
  <si>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</si>
  <si>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</si>
  <si>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</si>
  <si>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</si>
  <si>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</si>
  <si>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</si>
  <si>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</si>
  <si>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</si>
  <si>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</si>
  <si>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</si>
  <si>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</si>
  <si>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</si>
  <si>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</si>
  <si>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</si>
  <si>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</si>
  <si>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</si>
  <si>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</si>
  <si>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</si>
  <si>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</si>
  <si>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</si>
  <si>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</si>
  <si>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</si>
  <si>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</si>
  <si>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</si>
  <si>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</si>
  <si>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</si>
  <si>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</si>
  <si>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2015 рік станом на 05.10.2015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</si>
</sst>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38368704"/>
        <c:axId val="9774017"/>
      </c:bar3DChart>
      <c:catAx>
        <c:axId val="3836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4017"/>
        <c:crosses val="autoZero"/>
        <c:auto val="1"/>
        <c:lblOffset val="100"/>
        <c:tickLblSkip val="1"/>
        <c:noMultiLvlLbl val="0"/>
      </c:catAx>
      <c:valAx>
        <c:axId val="9774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20857290"/>
        <c:axId val="53497883"/>
      </c:bar3D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11718900"/>
        <c:axId val="38361237"/>
      </c:bar3D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9706814"/>
        <c:axId val="20252463"/>
      </c:bar3D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48054440"/>
        <c:axId val="29836777"/>
      </c:bar3D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6777"/>
        <c:crosses val="autoZero"/>
        <c:auto val="1"/>
        <c:lblOffset val="100"/>
        <c:tickLblSkip val="2"/>
        <c:noMultiLvlLbl val="0"/>
      </c:catAx>
      <c:valAx>
        <c:axId val="29836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95538"/>
        <c:axId val="859843"/>
      </c:bar3DChart>
      <c:cat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7738588"/>
        <c:axId val="2538429"/>
      </c:bar3D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22845862"/>
        <c:axId val="4286167"/>
      </c:bar3D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фінансування'!$C$149:$C$154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фінансування'!$D$149:$D$154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38575504"/>
        <c:axId val="11635217"/>
      </c:bar3D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view="pageBreakPreview" zoomScale="80" zoomScaleNormal="75" zoomScaleSheetLayoutView="80" zoomScalePageLayoutView="0" workbookViewId="0" topLeftCell="A1">
      <pane xSplit="1" ySplit="5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v>295749.7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</f>
        <v>250447.80000000002</v>
      </c>
      <c r="E6" s="3">
        <f>D6/D148*100</f>
        <v>35.809677218685685</v>
      </c>
      <c r="F6" s="3">
        <f>D6/B6*100</f>
        <v>84.68235132613829</v>
      </c>
      <c r="G6" s="3">
        <f aca="true" t="shared" si="0" ref="G6:G43">D6/C6*100</f>
        <v>68.95798055557852</v>
      </c>
      <c r="H6" s="3">
        <f>B6-D6</f>
        <v>45301.899999999994</v>
      </c>
      <c r="I6" s="3">
        <f aca="true" t="shared" si="1" ref="I6:I43">C6-D6</f>
        <v>112741.19999999992</v>
      </c>
    </row>
    <row r="7" spans="1:9" s="44" customFormat="1" ht="18.75">
      <c r="A7" s="117" t="s">
        <v>105</v>
      </c>
      <c r="B7" s="109">
        <v>145322.9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</f>
        <v>126108.30000000002</v>
      </c>
      <c r="E7" s="107">
        <f>D7/D6*100</f>
        <v>50.353127478061296</v>
      </c>
      <c r="F7" s="107">
        <f>D7/B7*100</f>
        <v>86.77799575978736</v>
      </c>
      <c r="G7" s="107">
        <f>D7/C7*100</f>
        <v>72.50253540949451</v>
      </c>
      <c r="H7" s="107">
        <f>B7-D7</f>
        <v>19214.599999999977</v>
      </c>
      <c r="I7" s="107">
        <f t="shared" si="1"/>
        <v>47828.09999999998</v>
      </c>
    </row>
    <row r="8" spans="1:9" ht="18">
      <c r="A8" s="29" t="s">
        <v>3</v>
      </c>
      <c r="B8" s="49">
        <v>225576.1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</f>
        <v>196731.19999999995</v>
      </c>
      <c r="E8" s="1">
        <f>D8/D6*100</f>
        <v>78.5517780551476</v>
      </c>
      <c r="F8" s="1">
        <f>D8/B8*100</f>
        <v>87.2127853970345</v>
      </c>
      <c r="G8" s="1">
        <f t="shared" si="0"/>
        <v>71.42332794445619</v>
      </c>
      <c r="H8" s="1">
        <f>B8-D8</f>
        <v>28844.900000000052</v>
      </c>
      <c r="I8" s="1">
        <f t="shared" si="1"/>
        <v>78712.70000000007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</f>
        <v>17.400000000000002</v>
      </c>
      <c r="E9" s="12">
        <f>D9/D6*100</f>
        <v>0.006947555538519405</v>
      </c>
      <c r="F9" s="135">
        <f>D9/B9*100</f>
        <v>39.81693363844394</v>
      </c>
      <c r="G9" s="1">
        <f t="shared" si="0"/>
        <v>38.495575221238944</v>
      </c>
      <c r="H9" s="1">
        <f aca="true" t="shared" si="2" ref="H9:H43">B9-D9</f>
        <v>26.3</v>
      </c>
      <c r="I9" s="1">
        <f t="shared" si="1"/>
        <v>27.8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</f>
        <v>13052.899999999998</v>
      </c>
      <c r="E10" s="1">
        <f>D10/D6*100</f>
        <v>5.211824579812639</v>
      </c>
      <c r="F10" s="1">
        <f aca="true" t="shared" si="3" ref="F10:F41">D10/B10*100</f>
        <v>74.6067582706509</v>
      </c>
      <c r="G10" s="1">
        <f t="shared" si="0"/>
        <v>59.03725078698845</v>
      </c>
      <c r="H10" s="1">
        <f t="shared" si="2"/>
        <v>4442.700000000001</v>
      </c>
      <c r="I10" s="1">
        <f t="shared" si="1"/>
        <v>9056.7</v>
      </c>
    </row>
    <row r="11" spans="1:9" ht="18">
      <c r="A11" s="29" t="s">
        <v>0</v>
      </c>
      <c r="B11" s="49">
        <v>48629.4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</f>
        <v>37888.3</v>
      </c>
      <c r="E11" s="1">
        <f>D11/D6*100</f>
        <v>15.128222328165789</v>
      </c>
      <c r="F11" s="1">
        <f t="shared" si="3"/>
        <v>77.91233286859391</v>
      </c>
      <c r="G11" s="1">
        <f t="shared" si="0"/>
        <v>61.70140002833605</v>
      </c>
      <c r="H11" s="1">
        <f t="shared" si="2"/>
        <v>10741.099999999999</v>
      </c>
      <c r="I11" s="1">
        <f t="shared" si="1"/>
        <v>23517.59999999999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0.07849939188924795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3747.1000000000085</v>
      </c>
      <c r="C13" s="50">
        <f>C6-C8-C9-C10-C11-C12</f>
        <v>3909.699999999936</v>
      </c>
      <c r="D13" s="50">
        <f>D6-D8-D9-D10-D11-D12</f>
        <v>2561.4000000000583</v>
      </c>
      <c r="E13" s="1">
        <f>D13/D6*100</f>
        <v>1.0227280894462072</v>
      </c>
      <c r="F13" s="1">
        <f t="shared" si="3"/>
        <v>68.35686264044334</v>
      </c>
      <c r="G13" s="1">
        <f t="shared" si="0"/>
        <v>65.51397805458475</v>
      </c>
      <c r="H13" s="1">
        <f t="shared" si="2"/>
        <v>1185.6999999999503</v>
      </c>
      <c r="I13" s="1">
        <f t="shared" si="1"/>
        <v>1348.2999999998779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197445.2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</f>
        <v>170830.09999999995</v>
      </c>
      <c r="E18" s="3">
        <f>D18/D148*100</f>
        <v>24.425731590518247</v>
      </c>
      <c r="F18" s="3">
        <f>D18/B18*100</f>
        <v>86.52025979866815</v>
      </c>
      <c r="G18" s="3">
        <f t="shared" si="0"/>
        <v>69.77148148012003</v>
      </c>
      <c r="H18" s="3">
        <f>B18-D18</f>
        <v>26615.100000000064</v>
      </c>
      <c r="I18" s="3">
        <f t="shared" si="1"/>
        <v>74012.20000000007</v>
      </c>
    </row>
    <row r="19" spans="1:9" s="44" customFormat="1" ht="18.75">
      <c r="A19" s="117" t="s">
        <v>106</v>
      </c>
      <c r="B19" s="109">
        <v>168112.5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</f>
        <v>148886.8</v>
      </c>
      <c r="E19" s="107">
        <f>D19/D18*100</f>
        <v>87.15489834636873</v>
      </c>
      <c r="F19" s="107">
        <f t="shared" si="3"/>
        <v>88.56378912930329</v>
      </c>
      <c r="G19" s="107">
        <f t="shared" si="0"/>
        <v>79.82384655306262</v>
      </c>
      <c r="H19" s="107">
        <f t="shared" si="2"/>
        <v>19225.70000000001</v>
      </c>
      <c r="I19" s="107">
        <f t="shared" si="1"/>
        <v>37632.40000000002</v>
      </c>
    </row>
    <row r="20" spans="1:9" ht="18">
      <c r="A20" s="29" t="s">
        <v>5</v>
      </c>
      <c r="B20" s="49">
        <v>157781.2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</f>
        <v>137127.3</v>
      </c>
      <c r="E20" s="1">
        <f>D20/D18*100</f>
        <v>80.27115830289863</v>
      </c>
      <c r="F20" s="1">
        <f t="shared" si="3"/>
        <v>86.90978392863028</v>
      </c>
      <c r="G20" s="1">
        <f t="shared" si="0"/>
        <v>71.84137690039194</v>
      </c>
      <c r="H20" s="1">
        <f t="shared" si="2"/>
        <v>20653.900000000023</v>
      </c>
      <c r="I20" s="1">
        <f t="shared" si="1"/>
        <v>53747.80000000002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</f>
        <v>8043.3</v>
      </c>
      <c r="E21" s="1">
        <f>D21/D18*100</f>
        <v>4.7083622851008124</v>
      </c>
      <c r="F21" s="1">
        <f t="shared" si="3"/>
        <v>75.4255009893191</v>
      </c>
      <c r="G21" s="1">
        <f t="shared" si="0"/>
        <v>61.07567542940453</v>
      </c>
      <c r="H21" s="1">
        <f t="shared" si="2"/>
        <v>2620.5999999999995</v>
      </c>
      <c r="I21" s="1">
        <f t="shared" si="1"/>
        <v>5126.099999999999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</f>
        <v>2474.2999999999993</v>
      </c>
      <c r="E22" s="1">
        <f>D22/D18*100</f>
        <v>1.4483981452917256</v>
      </c>
      <c r="F22" s="1">
        <f t="shared" si="3"/>
        <v>89.24436429215507</v>
      </c>
      <c r="G22" s="1">
        <f t="shared" si="0"/>
        <v>76.05508253158328</v>
      </c>
      <c r="H22" s="1">
        <f t="shared" si="2"/>
        <v>298.2000000000007</v>
      </c>
      <c r="I22" s="1">
        <f t="shared" si="1"/>
        <v>779.0000000000009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</f>
        <v>14675.999999999998</v>
      </c>
      <c r="E23" s="1">
        <f>D23/D18*100</f>
        <v>8.590991868529025</v>
      </c>
      <c r="F23" s="1">
        <f t="shared" si="3"/>
        <v>91.01395348837208</v>
      </c>
      <c r="G23" s="1">
        <f t="shared" si="0"/>
        <v>57.276665495843574</v>
      </c>
      <c r="H23" s="1">
        <f t="shared" si="2"/>
        <v>1449.0000000000018</v>
      </c>
      <c r="I23" s="1">
        <f t="shared" si="1"/>
        <v>10947.000000000002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</f>
        <v>998.7999999999998</v>
      </c>
      <c r="E24" s="1">
        <f>D24/D18*100</f>
        <v>0.5846744806682196</v>
      </c>
      <c r="F24" s="1">
        <f t="shared" si="3"/>
        <v>85.3019045178922</v>
      </c>
      <c r="G24" s="1">
        <f t="shared" si="0"/>
        <v>65.36221451475687</v>
      </c>
      <c r="H24" s="1">
        <f t="shared" si="2"/>
        <v>172.10000000000025</v>
      </c>
      <c r="I24" s="1">
        <f t="shared" si="1"/>
        <v>529.3000000000001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7510.399999999962</v>
      </c>
      <c r="E25" s="1">
        <f>D25/D18*100</f>
        <v>4.3964149175115885</v>
      </c>
      <c r="F25" s="1">
        <f t="shared" si="3"/>
        <v>84.08701590962485</v>
      </c>
      <c r="G25" s="1">
        <f t="shared" si="0"/>
        <v>72.26124271172048</v>
      </c>
      <c r="H25" s="1">
        <f t="shared" si="2"/>
        <v>1421.3000000000366</v>
      </c>
      <c r="I25" s="1">
        <f t="shared" si="1"/>
        <v>2883.0000000000446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</f>
        <v>37454.299999999996</v>
      </c>
      <c r="C33" s="53">
        <f>41831.7+164.1+250.5+5+2544.6+99.9-0.1</f>
        <v>44895.7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</f>
        <v>31945.899999999994</v>
      </c>
      <c r="E33" s="3">
        <f>D33/D148*100</f>
        <v>4.5677077916452475</v>
      </c>
      <c r="F33" s="3">
        <f>D33/B33*100</f>
        <v>85.29301041535952</v>
      </c>
      <c r="G33" s="3">
        <f t="shared" si="0"/>
        <v>71.15581224927999</v>
      </c>
      <c r="H33" s="3">
        <f t="shared" si="2"/>
        <v>5508.4000000000015</v>
      </c>
      <c r="I33" s="3">
        <f t="shared" si="1"/>
        <v>12949.800000000003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</f>
        <v>23336.400000000005</v>
      </c>
      <c r="E34" s="1">
        <f>D34/D33*100</f>
        <v>73.04974973314262</v>
      </c>
      <c r="F34" s="1">
        <f t="shared" si="3"/>
        <v>86.23914915318127</v>
      </c>
      <c r="G34" s="1">
        <f t="shared" si="0"/>
        <v>72.53862174007648</v>
      </c>
      <c r="H34" s="1">
        <f t="shared" si="2"/>
        <v>3723.6999999999935</v>
      </c>
      <c r="I34" s="1">
        <f t="shared" si="1"/>
        <v>8834.599999999995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</f>
        <v>1283.5000000000002</v>
      </c>
      <c r="E36" s="1">
        <f>D36/D33*100</f>
        <v>4.017729974738544</v>
      </c>
      <c r="F36" s="1">
        <f t="shared" si="3"/>
        <v>67.95319779754342</v>
      </c>
      <c r="G36" s="1">
        <f t="shared" si="0"/>
        <v>47.99925205684369</v>
      </c>
      <c r="H36" s="1">
        <f t="shared" si="2"/>
        <v>605.2999999999997</v>
      </c>
      <c r="I36" s="1">
        <f t="shared" si="1"/>
        <v>1390.4999999999998</v>
      </c>
    </row>
    <row r="37" spans="1:9" s="44" customFormat="1" ht="18.75">
      <c r="A37" s="23" t="s">
        <v>7</v>
      </c>
      <c r="B37" s="58">
        <v>583.2</v>
      </c>
      <c r="C37" s="59">
        <f>493.5+22+99.9</f>
        <v>615.4</v>
      </c>
      <c r="D37" s="60">
        <f>19+12.3+0.1+11.9+3.2+10.7+22.4+14.8+37.3+30.8+8.3+7.2+2+25.1+13.4+51+75.3+5+2.8+24.5+38+3.4+3+54.3</f>
        <v>475.8</v>
      </c>
      <c r="E37" s="19">
        <f>D37/D33*100</f>
        <v>1.4893930050491615</v>
      </c>
      <c r="F37" s="19">
        <f t="shared" si="3"/>
        <v>81.58436213991769</v>
      </c>
      <c r="G37" s="19">
        <f t="shared" si="0"/>
        <v>77.31556711082223</v>
      </c>
      <c r="H37" s="19">
        <f t="shared" si="2"/>
        <v>107.40000000000003</v>
      </c>
      <c r="I37" s="19">
        <f t="shared" si="1"/>
        <v>139.59999999999997</v>
      </c>
    </row>
    <row r="38" spans="1:9" ht="18">
      <c r="A38" s="29" t="s">
        <v>15</v>
      </c>
      <c r="B38" s="49">
        <v>40.4</v>
      </c>
      <c r="C38" s="50">
        <v>47.2</v>
      </c>
      <c r="D38" s="50">
        <f>3.4+3.4+3.4+3.4+3.4</f>
        <v>17</v>
      </c>
      <c r="E38" s="1">
        <f>D38/D33*100</f>
        <v>0.05321496655282838</v>
      </c>
      <c r="F38" s="1">
        <f t="shared" si="3"/>
        <v>42.079207920792086</v>
      </c>
      <c r="G38" s="1">
        <f t="shared" si="0"/>
        <v>36.016949152542374</v>
      </c>
      <c r="H38" s="1">
        <f t="shared" si="2"/>
        <v>23.4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7881.799999999998</v>
      </c>
      <c r="C39" s="49">
        <f>C33-C34-C36-C37-C35-C38</f>
        <v>9388.099999999997</v>
      </c>
      <c r="D39" s="49">
        <f>D33-D34-D36-D37-D35-D38</f>
        <v>6833.199999999989</v>
      </c>
      <c r="E39" s="1">
        <f>D39/D33*100</f>
        <v>21.389912320516842</v>
      </c>
      <c r="F39" s="1">
        <f t="shared" si="3"/>
        <v>86.69593240122802</v>
      </c>
      <c r="G39" s="1">
        <f t="shared" si="0"/>
        <v>72.78576069705255</v>
      </c>
      <c r="H39" s="1">
        <f>B39-D39</f>
        <v>1048.6000000000095</v>
      </c>
      <c r="I39" s="1">
        <f t="shared" si="1"/>
        <v>2554.900000000008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D43/D148*100</f>
        <v>0.08071367682186895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</f>
        <v>5172.799999999997</v>
      </c>
      <c r="E45" s="3">
        <f>D45/D148*100</f>
        <v>0.7396203852332391</v>
      </c>
      <c r="F45" s="3">
        <f>D45/B45*100</f>
        <v>85.90693194273753</v>
      </c>
      <c r="G45" s="3">
        <f aca="true" t="shared" si="4" ref="G45:G75">D45/C45*100</f>
        <v>68.69223414426851</v>
      </c>
      <c r="H45" s="3">
        <f>B45-D45</f>
        <v>848.6000000000022</v>
      </c>
      <c r="I45" s="3">
        <f aca="true" t="shared" si="5" ref="I45:I76">C45-D45</f>
        <v>2357.600000000004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</f>
        <v>4546.999999999999</v>
      </c>
      <c r="E46" s="1">
        <f>D46/D45*100</f>
        <v>87.90210330961958</v>
      </c>
      <c r="F46" s="1">
        <f aca="true" t="shared" si="6" ref="F46:F73">D46/B46*100</f>
        <v>86.32014579694736</v>
      </c>
      <c r="G46" s="1">
        <f t="shared" si="4"/>
        <v>69.73391611072769</v>
      </c>
      <c r="H46" s="1">
        <f aca="true" t="shared" si="7" ref="H46:H73">B46-D46</f>
        <v>720.6000000000013</v>
      </c>
      <c r="I46" s="1">
        <f t="shared" si="5"/>
        <v>1973.500000000001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0.01933188988555522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</f>
        <v>33.7</v>
      </c>
      <c r="E48" s="1">
        <f>D48/D45*100</f>
        <v>0.651484689143211</v>
      </c>
      <c r="F48" s="1">
        <f t="shared" si="6"/>
        <v>70.64989517819707</v>
      </c>
      <c r="G48" s="1">
        <f t="shared" si="4"/>
        <v>55.98006644518273</v>
      </c>
      <c r="H48" s="1">
        <f t="shared" si="7"/>
        <v>14</v>
      </c>
      <c r="I48" s="1">
        <f t="shared" si="5"/>
        <v>26.5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</f>
        <v>309.6999999999999</v>
      </c>
      <c r="E49" s="1">
        <f>D49/D45*100</f>
        <v>5.987086297556449</v>
      </c>
      <c r="F49" s="1">
        <f t="shared" si="6"/>
        <v>89.30219146482118</v>
      </c>
      <c r="G49" s="1">
        <f t="shared" si="4"/>
        <v>57.511606313834704</v>
      </c>
      <c r="H49" s="1">
        <f t="shared" si="7"/>
        <v>37.100000000000136</v>
      </c>
      <c r="I49" s="1">
        <f t="shared" si="5"/>
        <v>228.80000000000013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281.3999999999985</v>
      </c>
      <c r="E50" s="1">
        <f>D50/D45*100</f>
        <v>5.43999381379521</v>
      </c>
      <c r="F50" s="1">
        <f t="shared" si="6"/>
        <v>78.53753837566259</v>
      </c>
      <c r="G50" s="1">
        <f t="shared" si="4"/>
        <v>68.6341463414628</v>
      </c>
      <c r="H50" s="1">
        <f t="shared" si="7"/>
        <v>76.90000000000077</v>
      </c>
      <c r="I50" s="1">
        <f t="shared" si="5"/>
        <v>128.60000000000298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</f>
        <v>9943.400000000003</v>
      </c>
      <c r="E51" s="3">
        <f>D51/D148*100</f>
        <v>1.421733169372138</v>
      </c>
      <c r="F51" s="3">
        <f>D51/B51*100</f>
        <v>81.48123868134033</v>
      </c>
      <c r="G51" s="3">
        <f t="shared" si="4"/>
        <v>66.03268629260941</v>
      </c>
      <c r="H51" s="3">
        <f>B51-D51</f>
        <v>2259.899999999996</v>
      </c>
      <c r="I51" s="3">
        <f t="shared" si="5"/>
        <v>5114.899999999998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66.30830500633584</v>
      </c>
      <c r="F52" s="1">
        <f t="shared" si="6"/>
        <v>87.02877507919747</v>
      </c>
      <c r="G52" s="1">
        <f t="shared" si="4"/>
        <v>69.87018492025645</v>
      </c>
      <c r="H52" s="1">
        <f t="shared" si="7"/>
        <v>982.6999999999998</v>
      </c>
      <c r="I52" s="1">
        <f t="shared" si="5"/>
        <v>2843.2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0.014079691051350639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1.3395820343142182</v>
      </c>
      <c r="F54" s="1">
        <f t="shared" si="6"/>
        <v>62.56458431188352</v>
      </c>
      <c r="G54" s="1">
        <f t="shared" si="4"/>
        <v>50.51194539249148</v>
      </c>
      <c r="H54" s="1">
        <f t="shared" si="7"/>
        <v>79.69999999999999</v>
      </c>
      <c r="I54" s="1">
        <f t="shared" si="5"/>
        <v>130.49999999999997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4.266146388559245</v>
      </c>
      <c r="F55" s="1">
        <f t="shared" si="6"/>
        <v>85.18072289156629</v>
      </c>
      <c r="G55" s="1">
        <f t="shared" si="4"/>
        <v>59.704433497536954</v>
      </c>
      <c r="H55" s="1">
        <f t="shared" si="7"/>
        <v>73.7999999999999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2791.300000000003</v>
      </c>
      <c r="E56" s="1">
        <f>D56/D51*100</f>
        <v>28.071886879739345</v>
      </c>
      <c r="F56" s="1">
        <f t="shared" si="6"/>
        <v>71.41066311911592</v>
      </c>
      <c r="G56" s="1">
        <f t="shared" si="4"/>
        <v>60.200142342614406</v>
      </c>
      <c r="H56" s="1">
        <f t="shared" si="7"/>
        <v>1117.4999999999964</v>
      </c>
      <c r="I56" s="1">
        <f>C56-D56</f>
        <v>1845.3999999999987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</f>
        <v>3226.899999999999</v>
      </c>
      <c r="E58" s="3">
        <f>D58/D148*100</f>
        <v>0.46139054692026366</v>
      </c>
      <c r="F58" s="3">
        <f>D58/B58*100</f>
        <v>61.912893323100526</v>
      </c>
      <c r="G58" s="3">
        <f t="shared" si="4"/>
        <v>57.3467211658077</v>
      </c>
      <c r="H58" s="3">
        <f>B58-D58</f>
        <v>1985.1000000000008</v>
      </c>
      <c r="I58" s="3">
        <f t="shared" si="5"/>
        <v>2400.100000000001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34.348755771793364</v>
      </c>
      <c r="F59" s="1">
        <f t="shared" si="6"/>
        <v>85.53789164994598</v>
      </c>
      <c r="G59" s="1">
        <f t="shared" si="4"/>
        <v>70.72034709372807</v>
      </c>
      <c r="H59" s="1">
        <f t="shared" si="7"/>
        <v>187.4000000000001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9.182187238526142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7.5738324707924045</v>
      </c>
      <c r="F61" s="1">
        <f t="shared" si="6"/>
        <v>73.8368580060423</v>
      </c>
      <c r="G61" s="1">
        <f t="shared" si="4"/>
        <v>52.58175559380379</v>
      </c>
      <c r="H61" s="1">
        <f t="shared" si="7"/>
        <v>86.59999999999997</v>
      </c>
      <c r="I61" s="1">
        <f t="shared" si="5"/>
        <v>220.39999999999998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44.869689175369565</v>
      </c>
      <c r="F62" s="1">
        <f>D62/B62*100</f>
        <v>46.8621549017704</v>
      </c>
      <c r="G62" s="1">
        <f t="shared" si="4"/>
        <v>46.862154901770396</v>
      </c>
      <c r="H62" s="1">
        <f t="shared" si="7"/>
        <v>1641.7999999999997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129.8999999999989</v>
      </c>
      <c r="E63" s="1">
        <f>D63/D58*100</f>
        <v>4.025535343518514</v>
      </c>
      <c r="F63" s="1">
        <f t="shared" si="6"/>
        <v>66.4110429447847</v>
      </c>
      <c r="G63" s="1">
        <f t="shared" si="4"/>
        <v>63.27325864588372</v>
      </c>
      <c r="H63" s="1">
        <f t="shared" si="7"/>
        <v>65.70000000000113</v>
      </c>
      <c r="I63" s="1">
        <f t="shared" si="5"/>
        <v>75.40000000000049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356.3</v>
      </c>
      <c r="C68" s="53">
        <f>C69+C70</f>
        <v>391.80000000000007</v>
      </c>
      <c r="D68" s="54">
        <f>SUM(D69:D70)</f>
        <v>267.7</v>
      </c>
      <c r="E68" s="42">
        <f>D68/D148*100</f>
        <v>0.038276441603568315</v>
      </c>
      <c r="F68" s="111">
        <f>D68/B68*100</f>
        <v>75.13331462250912</v>
      </c>
      <c r="G68" s="3">
        <f t="shared" si="4"/>
        <v>68.32567636549258</v>
      </c>
      <c r="H68" s="3">
        <f>B68-D68</f>
        <v>88.60000000000002</v>
      </c>
      <c r="I68" s="3">
        <f t="shared" si="5"/>
        <v>124.10000000000008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v>46.7</v>
      </c>
      <c r="C70" s="50">
        <f>242.8-42.9-28.6-11-78-0.1</f>
        <v>82.20000000000002</v>
      </c>
      <c r="D70" s="51">
        <f>7.4+0.2+3.8</f>
        <v>11.4</v>
      </c>
      <c r="E70" s="1">
        <f>D70/D69*100</f>
        <v>4.44791260241904</v>
      </c>
      <c r="F70" s="1">
        <f t="shared" si="6"/>
        <v>24.411134903640257</v>
      </c>
      <c r="G70" s="1">
        <f t="shared" si="4"/>
        <v>13.868613138686129</v>
      </c>
      <c r="H70" s="1">
        <f t="shared" si="7"/>
        <v>35.300000000000004</v>
      </c>
      <c r="I70" s="1">
        <f t="shared" si="5"/>
        <v>70.80000000000001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D71/D148*100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D78/D148*100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D83/D148*100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D86/D148*100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41478.3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</f>
        <v>34807.899999999994</v>
      </c>
      <c r="E89" s="3">
        <f>D89/D148*100</f>
        <v>4.976923988393147</v>
      </c>
      <c r="F89" s="3">
        <f aca="true" t="shared" si="10" ref="F89:F95">D89/B89*100</f>
        <v>83.91833802253224</v>
      </c>
      <c r="G89" s="3">
        <f t="shared" si="8"/>
        <v>68.88629414500438</v>
      </c>
      <c r="H89" s="3">
        <f aca="true" t="shared" si="11" ref="H89:H95">B89-D89</f>
        <v>6670.400000000009</v>
      </c>
      <c r="I89" s="3">
        <f t="shared" si="9"/>
        <v>15721.600000000006</v>
      </c>
    </row>
    <row r="90" spans="1:9" ht="18">
      <c r="A90" s="29" t="s">
        <v>3</v>
      </c>
      <c r="B90" s="49">
        <v>34163.2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</f>
        <v>30076.400000000005</v>
      </c>
      <c r="E90" s="1">
        <f>D90/D89*100</f>
        <v>86.4068214399605</v>
      </c>
      <c r="F90" s="1">
        <f t="shared" si="10"/>
        <v>88.03742038216564</v>
      </c>
      <c r="G90" s="1">
        <f t="shared" si="8"/>
        <v>72.78825955218247</v>
      </c>
      <c r="H90" s="1">
        <f t="shared" si="11"/>
        <v>4086.799999999992</v>
      </c>
      <c r="I90" s="1">
        <f t="shared" si="9"/>
        <v>11243.999999999996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</f>
        <v>1116.0999999999997</v>
      </c>
      <c r="E91" s="1">
        <f>D91/D89*100</f>
        <v>3.206456005676872</v>
      </c>
      <c r="F91" s="1">
        <f t="shared" si="10"/>
        <v>64.17318307267708</v>
      </c>
      <c r="G91" s="1">
        <f t="shared" si="8"/>
        <v>43.342006135684045</v>
      </c>
      <c r="H91" s="1">
        <f t="shared" si="11"/>
        <v>623.1000000000004</v>
      </c>
      <c r="I91" s="1">
        <f t="shared" si="9"/>
        <v>1459.0000000000002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3615.3999999999896</v>
      </c>
      <c r="E93" s="1">
        <f>D93/D89*100</f>
        <v>10.386722554362631</v>
      </c>
      <c r="F93" s="1">
        <f t="shared" si="10"/>
        <v>64.83975681055948</v>
      </c>
      <c r="G93" s="1">
        <f>D93/C93*100</f>
        <v>54.49804039794981</v>
      </c>
      <c r="H93" s="1">
        <f t="shared" si="11"/>
        <v>1960.5000000000164</v>
      </c>
      <c r="I93" s="1">
        <f>C93-D93</f>
        <v>3018.6000000000085</v>
      </c>
    </row>
    <row r="94" spans="1:9" ht="18.75">
      <c r="A94" s="121" t="s">
        <v>12</v>
      </c>
      <c r="B94" s="126">
        <v>46711.7</v>
      </c>
      <c r="C94" s="128">
        <f>48638.3+1900-424+424+830+1679.1+0.1</f>
        <v>53047.5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</f>
        <v>43693.10000000001</v>
      </c>
      <c r="E94" s="120">
        <f>D94/D148*100</f>
        <v>6.247352972091413</v>
      </c>
      <c r="F94" s="124">
        <f t="shared" si="10"/>
        <v>93.53780744438764</v>
      </c>
      <c r="G94" s="119">
        <f>D94/C94*100</f>
        <v>82.36599274235358</v>
      </c>
      <c r="H94" s="125">
        <f t="shared" si="11"/>
        <v>3018.599999999984</v>
      </c>
      <c r="I94" s="120">
        <f>C94-D94</f>
        <v>9354.399999999987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</f>
        <v>3137.4000000000005</v>
      </c>
      <c r="E95" s="132">
        <f>D95/D94*100</f>
        <v>7.180538803609722</v>
      </c>
      <c r="F95" s="133">
        <f t="shared" si="10"/>
        <v>77.25683329229255</v>
      </c>
      <c r="G95" s="134">
        <f>D95/C95*100</f>
        <v>64.17657045840409</v>
      </c>
      <c r="H95" s="123">
        <f t="shared" si="11"/>
        <v>923.5999999999995</v>
      </c>
      <c r="I95" s="96">
        <f>C95-D95</f>
        <v>1751.2999999999993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D97/D148*100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D99/D148*100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8275.8</v>
      </c>
      <c r="C101" s="104">
        <f>6061.2+4589.8-16.4-3.1+0.1-234+3.8-54.3</f>
        <v>10347.1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</f>
        <v>5378.607000000001</v>
      </c>
      <c r="E101" s="25">
        <f>D101/D148*100</f>
        <v>0.7690472048712881</v>
      </c>
      <c r="F101" s="25">
        <f>D101/B101*100</f>
        <v>64.99198868991519</v>
      </c>
      <c r="G101" s="25">
        <f aca="true" t="shared" si="12" ref="G101:G146">D101/C101*100</f>
        <v>51.98178233514705</v>
      </c>
      <c r="H101" s="25">
        <f aca="true" t="shared" si="13" ref="H101:H106">B101-D101</f>
        <v>2897.1929999999984</v>
      </c>
      <c r="I101" s="25">
        <f aca="true" t="shared" si="14" ref="I101:I146">C101-D101</f>
        <v>4968.4929999999995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7442.7</v>
      </c>
      <c r="C103" s="51">
        <f>5036.9+4586-16.4-3.1+0.1-234-4.8-54.3</f>
        <v>9310.400000000001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</f>
        <v>4928.599999999999</v>
      </c>
      <c r="E103" s="1">
        <f>D103/D101*100</f>
        <v>91.63339132232564</v>
      </c>
      <c r="F103" s="1">
        <f aca="true" t="shared" si="15" ref="F103:F146">D103/B103*100</f>
        <v>66.22059198946619</v>
      </c>
      <c r="G103" s="1">
        <f t="shared" si="12"/>
        <v>52.936501117030396</v>
      </c>
      <c r="H103" s="1">
        <f t="shared" si="13"/>
        <v>2514.1000000000004</v>
      </c>
      <c r="I103" s="1">
        <f t="shared" si="14"/>
        <v>4381.800000000002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450.0070000000014</v>
      </c>
      <c r="E105" s="96">
        <f>D105/D101*100</f>
        <v>8.366608677674375</v>
      </c>
      <c r="F105" s="96">
        <f t="shared" si="15"/>
        <v>54.01596447005183</v>
      </c>
      <c r="G105" s="96">
        <f t="shared" si="12"/>
        <v>43.40763962573569</v>
      </c>
      <c r="H105" s="96">
        <f>B105-D105</f>
        <v>383.092999999998</v>
      </c>
      <c r="I105" s="96">
        <f t="shared" si="14"/>
        <v>586.6929999999975</v>
      </c>
    </row>
    <row r="106" spans="1:9" s="2" customFormat="1" ht="26.25" customHeight="1" thickBot="1">
      <c r="A106" s="92" t="s">
        <v>35</v>
      </c>
      <c r="B106" s="93">
        <f>SUM(B107:B145)-B114-B118+B146-B137-B138-B108-B111-B121-B122-B135-B129</f>
        <v>161051.69999999998</v>
      </c>
      <c r="C106" s="93">
        <f>SUM(C107:C145)-C114-C118+C146-C137-C138-C108-C111-C121-C122-C135-C129</f>
        <v>177393.5</v>
      </c>
      <c r="D106" s="93">
        <f>SUM(D107:D145)-D114-D118+D146-D137-D138-D108-D111-D121-D122-D135-D129</f>
        <v>143107.09999999998</v>
      </c>
      <c r="E106" s="94">
        <f>D106/D148*100</f>
        <v>20.461825013843896</v>
      </c>
      <c r="F106" s="94">
        <f>D106/B106*100</f>
        <v>88.85786365496297</v>
      </c>
      <c r="G106" s="94">
        <f t="shared" si="12"/>
        <v>80.67212158280883</v>
      </c>
      <c r="H106" s="94">
        <f t="shared" si="13"/>
        <v>17944.600000000006</v>
      </c>
      <c r="I106" s="94">
        <f t="shared" si="14"/>
        <v>34286.40000000002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</f>
        <v>892.2000000000003</v>
      </c>
      <c r="E107" s="6">
        <f>D107/D106*100</f>
        <v>0.6234491510204598</v>
      </c>
      <c r="F107" s="6">
        <f t="shared" si="15"/>
        <v>55.295940502014275</v>
      </c>
      <c r="G107" s="6">
        <f t="shared" si="12"/>
        <v>45.492555578217434</v>
      </c>
      <c r="H107" s="6">
        <f aca="true" t="shared" si="16" ref="H107:H146">B107-D107</f>
        <v>721.2999999999997</v>
      </c>
      <c r="I107" s="6">
        <f t="shared" si="14"/>
        <v>1068.9999999999998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</f>
        <v>444.29999999999995</v>
      </c>
      <c r="E108" s="1"/>
      <c r="F108" s="1">
        <f t="shared" si="15"/>
        <v>75.19038754442376</v>
      </c>
      <c r="G108" s="1">
        <f t="shared" si="12"/>
        <v>53.93954109505887</v>
      </c>
      <c r="H108" s="1">
        <f t="shared" si="16"/>
        <v>146.60000000000002</v>
      </c>
      <c r="I108" s="1">
        <f t="shared" si="14"/>
        <v>379.4000000000001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</f>
        <v>404</v>
      </c>
      <c r="E109" s="6">
        <f>D109/D106*100</f>
        <v>0.2823060491058795</v>
      </c>
      <c r="F109" s="6">
        <f>D109/B109*100</f>
        <v>52.10214083053908</v>
      </c>
      <c r="G109" s="6">
        <f t="shared" si="12"/>
        <v>44.700154901526886</v>
      </c>
      <c r="H109" s="6">
        <f t="shared" si="16"/>
        <v>371.4</v>
      </c>
      <c r="I109" s="6">
        <f t="shared" si="14"/>
        <v>499.79999999999995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0.02152234235757695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0.03444972331910857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</f>
        <v>998.1000000000003</v>
      </c>
      <c r="E113" s="6">
        <f>D113/D106*100</f>
        <v>0.6974496723083623</v>
      </c>
      <c r="F113" s="6">
        <f t="shared" si="15"/>
        <v>79.03238577876319</v>
      </c>
      <c r="G113" s="6">
        <f t="shared" si="12"/>
        <v>65.1288743882545</v>
      </c>
      <c r="H113" s="6">
        <f t="shared" si="16"/>
        <v>264.79999999999984</v>
      </c>
      <c r="I113" s="6">
        <f t="shared" si="14"/>
        <v>534.3999999999997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0.025155984573791243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0.05352634495423358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</f>
        <v>172.99999999999997</v>
      </c>
      <c r="E117" s="6">
        <f>D117/D106*100</f>
        <v>0.12088848142405234</v>
      </c>
      <c r="F117" s="6">
        <f t="shared" si="15"/>
        <v>87.72819472616632</v>
      </c>
      <c r="G117" s="6">
        <f t="shared" si="12"/>
        <v>71.63561076604553</v>
      </c>
      <c r="H117" s="6">
        <f t="shared" si="16"/>
        <v>24.200000000000017</v>
      </c>
      <c r="I117" s="6">
        <f t="shared" si="14"/>
        <v>68.50000000000003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0.31326188567862817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1209</v>
      </c>
      <c r="C120" s="60">
        <f>628+70+553-88+88</f>
        <v>1251</v>
      </c>
      <c r="D120" s="83">
        <f>110.6+553+71.8+70.5</f>
        <v>805.9</v>
      </c>
      <c r="E120" s="19">
        <f>D120/D106*100</f>
        <v>0.5631446657782878</v>
      </c>
      <c r="F120" s="6">
        <f t="shared" si="15"/>
        <v>66.65839536807279</v>
      </c>
      <c r="G120" s="6">
        <f t="shared" si="12"/>
        <v>64.42046362909673</v>
      </c>
      <c r="H120" s="6">
        <f t="shared" si="16"/>
        <v>403.1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1.5074024978495133</v>
      </c>
      <c r="F123" s="6">
        <f t="shared" si="15"/>
        <v>83.33140186193843</v>
      </c>
      <c r="G123" s="6">
        <f t="shared" si="12"/>
        <v>73.52921126184471</v>
      </c>
      <c r="H123" s="6">
        <f t="shared" si="16"/>
        <v>431.49999999999955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0.09077117767043007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0.0013975546985439578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0.01746943373179947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</f>
        <v>729.1</v>
      </c>
      <c r="E127" s="19">
        <f>D127/D106*100</f>
        <v>0.5094785653541999</v>
      </c>
      <c r="F127" s="6">
        <f t="shared" si="15"/>
        <v>89.6581406787998</v>
      </c>
      <c r="G127" s="6">
        <f t="shared" si="12"/>
        <v>88.55824122434107</v>
      </c>
      <c r="H127" s="6">
        <f t="shared" si="16"/>
        <v>84.10000000000002</v>
      </c>
      <c r="I127" s="6">
        <f t="shared" si="14"/>
        <v>94.19999999999993</v>
      </c>
    </row>
    <row r="128" spans="1:9" s="2" customFormat="1" ht="18.75">
      <c r="A128" s="17" t="s">
        <v>71</v>
      </c>
      <c r="B128" s="80">
        <f>540.3+74.7</f>
        <v>615</v>
      </c>
      <c r="C128" s="60">
        <v>650</v>
      </c>
      <c r="D128" s="83">
        <f>8.7+23.6+6.2+5.1+38.5+4.6+4.8+8.6+12.9+2.8+0.1+16.3+3+2.5+6.2-0.2+39.7+9.9+9.5+37.2+8.4+10.6+4.5+4.6+8.4+6.1+57.4+4.4+6.7+28+9.4+8.7+4.9</f>
        <v>402.0999999999999</v>
      </c>
      <c r="E128" s="19">
        <f>D128/D106*100</f>
        <v>0.2809783721422627</v>
      </c>
      <c r="F128" s="6">
        <f t="shared" si="15"/>
        <v>65.3821138211382</v>
      </c>
      <c r="G128" s="6">
        <f t="shared" si="12"/>
        <v>61.861538461538444</v>
      </c>
      <c r="H128" s="6">
        <f t="shared" si="16"/>
        <v>212.9000000000001</v>
      </c>
      <c r="I128" s="6">
        <f t="shared" si="14"/>
        <v>247.9000000000001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>
        <f>8.7</f>
        <v>8.7</v>
      </c>
      <c r="E129" s="1"/>
      <c r="F129" s="1">
        <f>D129/B129*100</f>
        <v>11.646586345381525</v>
      </c>
      <c r="G129" s="1">
        <f t="shared" si="12"/>
        <v>11.646586345381525</v>
      </c>
      <c r="H129" s="1">
        <f t="shared" si="16"/>
        <v>66</v>
      </c>
      <c r="I129" s="1">
        <f t="shared" si="14"/>
        <v>66</v>
      </c>
    </row>
    <row r="130" spans="1:9" s="2" customFormat="1" ht="35.25" customHeight="1">
      <c r="A130" s="17" t="s">
        <v>70</v>
      </c>
      <c r="B130" s="80">
        <v>61.4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0.0265535392723352</v>
      </c>
      <c r="F130" s="6">
        <f t="shared" si="15"/>
        <v>61.88925081433225</v>
      </c>
      <c r="G130" s="6">
        <f t="shared" si="12"/>
        <v>30.4</v>
      </c>
      <c r="H130" s="6">
        <f t="shared" si="16"/>
        <v>23.4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110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110</v>
      </c>
      <c r="I131" s="6">
        <f t="shared" si="14"/>
        <v>220</v>
      </c>
    </row>
    <row r="132" spans="1:9" s="2" customFormat="1" ht="35.25" customHeight="1">
      <c r="A132" s="17" t="s">
        <v>116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5.25" customHeight="1">
      <c r="A133" s="17" t="s">
        <v>117</v>
      </c>
      <c r="B133" s="80">
        <v>202.1</v>
      </c>
      <c r="C133" s="60">
        <v>3882.1</v>
      </c>
      <c r="D133" s="83"/>
      <c r="E133" s="19">
        <f>D133/D106*100</f>
        <v>0</v>
      </c>
      <c r="F133" s="136">
        <f t="shared" si="15"/>
        <v>0</v>
      </c>
      <c r="G133" s="6">
        <f t="shared" si="12"/>
        <v>0</v>
      </c>
      <c r="H133" s="6">
        <f t="shared" si="16"/>
        <v>202.1</v>
      </c>
      <c r="I133" s="6">
        <f t="shared" si="14"/>
        <v>3882.1</v>
      </c>
    </row>
    <row r="134" spans="1:9" s="2" customFormat="1" ht="37.5">
      <c r="A134" s="17" t="s">
        <v>108</v>
      </c>
      <c r="B134" s="80">
        <v>304.3</v>
      </c>
      <c r="C134" s="60">
        <f>265.1+39.2</f>
        <v>304.3</v>
      </c>
      <c r="D134" s="83">
        <f>59.9+7.6+10.7+6.3+5.3+38.1+4+0.1+1.7+3.6+39.2+1.5+0.1+12.4+0.1+5.1+12</f>
        <v>207.7</v>
      </c>
      <c r="E134" s="19">
        <f>D134/D106*100</f>
        <v>0.14513605544379002</v>
      </c>
      <c r="F134" s="6">
        <f t="shared" si="15"/>
        <v>68.25501150180742</v>
      </c>
      <c r="G134" s="6">
        <f>D134/C134*100</f>
        <v>68.25501150180742</v>
      </c>
      <c r="H134" s="6">
        <f t="shared" si="16"/>
        <v>96.60000000000002</v>
      </c>
      <c r="I134" s="6">
        <f t="shared" si="14"/>
        <v>96.60000000000002</v>
      </c>
    </row>
    <row r="135" spans="1:9" s="39" customFormat="1" ht="18">
      <c r="A135" s="29" t="s">
        <v>32</v>
      </c>
      <c r="B135" s="81">
        <v>94.2</v>
      </c>
      <c r="C135" s="51">
        <f>64.2+30</f>
        <v>94.2</v>
      </c>
      <c r="D135" s="82">
        <f>7.6+0.3+4.8+38.1+4+0.1+0.1+0.1+8.5+0.1+12</f>
        <v>75.7</v>
      </c>
      <c r="E135" s="1">
        <f>D135/D134*100</f>
        <v>36.446798266730866</v>
      </c>
      <c r="F135" s="1">
        <f t="shared" si="15"/>
        <v>80.36093418259024</v>
      </c>
      <c r="G135" s="1">
        <f>D135/C135*100</f>
        <v>80.36093418259024</v>
      </c>
      <c r="H135" s="1">
        <f t="shared" si="16"/>
        <v>18.5</v>
      </c>
      <c r="I135" s="1">
        <f t="shared" si="14"/>
        <v>18.5</v>
      </c>
    </row>
    <row r="136" spans="1:9" s="2" customFormat="1" ht="18.75">
      <c r="A136" s="17" t="s">
        <v>31</v>
      </c>
      <c r="B136" s="80">
        <v>845.1</v>
      </c>
      <c r="C136" s="60">
        <f>981.9+3.8+55.8</f>
        <v>1041.5</v>
      </c>
      <c r="D136" s="83">
        <f>21.9+41.8+0.1+6.1+26+3.6+0.1+41-0.1+21.3+6.2+7.1+43.4+4.5+8.8+48.5+7.5+32.1+0.1+41.9+8.4+5.1+33.1+1.3+25.6+4.3+48.8+5.3+25.6+1.9+53.3-0.1+30.8+0.1+48.5+0.4+47.7+43.1</f>
        <v>745.1</v>
      </c>
      <c r="E136" s="19">
        <f>D136/D106*100</f>
        <v>0.5206590029425515</v>
      </c>
      <c r="F136" s="6">
        <f t="shared" si="15"/>
        <v>88.167080818838</v>
      </c>
      <c r="G136" s="6">
        <f t="shared" si="12"/>
        <v>71.54104656745079</v>
      </c>
      <c r="H136" s="6">
        <f t="shared" si="16"/>
        <v>100</v>
      </c>
      <c r="I136" s="6">
        <f t="shared" si="14"/>
        <v>296.4</v>
      </c>
    </row>
    <row r="137" spans="1:9" s="39" customFormat="1" ht="18">
      <c r="A137" s="40" t="s">
        <v>53</v>
      </c>
      <c r="B137" s="81">
        <v>735.8</v>
      </c>
      <c r="C137" s="51">
        <f>848.7+46.3</f>
        <v>895</v>
      </c>
      <c r="D137" s="82">
        <f>21.9+39.7+0.1+6.1+19+41-0.1+21.3+43.3+8.5+32.3+32.1+41.5+4.2+33.1+25.6+47+0.1+25.6+53.3+26.2+48.5+0.4+43.2+40.8</f>
        <v>654.7000000000002</v>
      </c>
      <c r="E137" s="1">
        <f>D137/D136*100</f>
        <v>87.86740034894646</v>
      </c>
      <c r="F137" s="1">
        <f aca="true" t="shared" si="17" ref="F137:F145">D137/B137*100</f>
        <v>88.97798314759449</v>
      </c>
      <c r="G137" s="1">
        <f t="shared" si="12"/>
        <v>73.15083798882684</v>
      </c>
      <c r="H137" s="1">
        <f t="shared" si="16"/>
        <v>81.0999999999998</v>
      </c>
      <c r="I137" s="1">
        <f t="shared" si="14"/>
        <v>240.29999999999984</v>
      </c>
    </row>
    <row r="138" spans="1:9" s="39" customFormat="1" ht="18">
      <c r="A138" s="29" t="s">
        <v>32</v>
      </c>
      <c r="B138" s="81">
        <v>24.7</v>
      </c>
      <c r="C138" s="51">
        <f>26.3+9.5</f>
        <v>35.8</v>
      </c>
      <c r="D138" s="82">
        <f>7+6+0.2+7.1+0.1+0.4+0.3+0.1+0.3+0.4+0.3</f>
        <v>22.2</v>
      </c>
      <c r="E138" s="1">
        <f>D138/D136*100</f>
        <v>2.9794658435109382</v>
      </c>
      <c r="F138" s="1">
        <f t="shared" si="17"/>
        <v>89.87854251012146</v>
      </c>
      <c r="G138" s="1">
        <f>D138/C138*100</f>
        <v>62.011173184357546</v>
      </c>
      <c r="H138" s="1">
        <f t="shared" si="16"/>
        <v>2.5</v>
      </c>
      <c r="I138" s="1">
        <f t="shared" si="14"/>
        <v>13.599999999999998</v>
      </c>
    </row>
    <row r="139" spans="1:9" s="2" customFormat="1" ht="56.25">
      <c r="A139" s="23" t="s">
        <v>113</v>
      </c>
      <c r="B139" s="80">
        <v>200</v>
      </c>
      <c r="C139" s="60">
        <v>200</v>
      </c>
      <c r="D139" s="83">
        <v>200</v>
      </c>
      <c r="E139" s="19">
        <f>D139/D106*100</f>
        <v>0.13975546985439577</v>
      </c>
      <c r="F139" s="112">
        <f t="shared" si="17"/>
        <v>100</v>
      </c>
      <c r="G139" s="6">
        <f t="shared" si="12"/>
        <v>100</v>
      </c>
      <c r="H139" s="6">
        <f t="shared" si="16"/>
        <v>0</v>
      </c>
      <c r="I139" s="6">
        <f t="shared" si="14"/>
        <v>0</v>
      </c>
    </row>
    <row r="140" spans="1:9" s="2" customFormat="1" ht="18.75">
      <c r="A140" s="23" t="s">
        <v>115</v>
      </c>
      <c r="B140" s="80">
        <v>1927</v>
      </c>
      <c r="C140" s="60">
        <f>427+1500</f>
        <v>1927</v>
      </c>
      <c r="D140" s="83"/>
      <c r="E140" s="19">
        <f>D140/D106*100</f>
        <v>0</v>
      </c>
      <c r="F140" s="112">
        <f>D140/B140*100</f>
        <v>0</v>
      </c>
      <c r="G140" s="6">
        <f t="shared" si="12"/>
        <v>0</v>
      </c>
      <c r="H140" s="6">
        <f t="shared" si="16"/>
        <v>1927</v>
      </c>
      <c r="I140" s="6">
        <f t="shared" si="14"/>
        <v>1927</v>
      </c>
    </row>
    <row r="141" spans="1:9" s="2" customFormat="1" ht="18.75">
      <c r="A141" s="23" t="s">
        <v>110</v>
      </c>
      <c r="B141" s="80">
        <v>13100</v>
      </c>
      <c r="C141" s="60">
        <f>6500-2076-424+9200+2300</f>
        <v>15500</v>
      </c>
      <c r="D141" s="83">
        <f>241.3+64.6+48.1+278.9+170.1+140.9+637.5+150.9+370.2+164.6+344.6+242.4+441.1+0.1+89.8+381.7+177.1</f>
        <v>3943.8999999999996</v>
      </c>
      <c r="E141" s="19">
        <f>D141/D106*100</f>
        <v>2.7559079877937576</v>
      </c>
      <c r="F141" s="112">
        <f t="shared" si="17"/>
        <v>30.106106870229006</v>
      </c>
      <c r="G141" s="6">
        <f t="shared" si="12"/>
        <v>25.44451612903226</v>
      </c>
      <c r="H141" s="6">
        <f t="shared" si="16"/>
        <v>9156.1</v>
      </c>
      <c r="I141" s="6">
        <f t="shared" si="14"/>
        <v>11556.1</v>
      </c>
    </row>
    <row r="142" spans="1:9" s="2" customFormat="1" ht="18.75">
      <c r="A142" s="23" t="s">
        <v>111</v>
      </c>
      <c r="B142" s="80">
        <v>3802</v>
      </c>
      <c r="C142" s="60">
        <f>6082.6-959.5+20</f>
        <v>5143.1</v>
      </c>
      <c r="D142" s="83">
        <f>626.1+43.8+40.3+236+112.9+11.4-0.1+68.6+570.3+22.4+44.4+39.9+585.7+199.1+14+103.1+2.3+286.9+158.5+66.9+234.3+82.1+59.7</f>
        <v>3608.6000000000004</v>
      </c>
      <c r="E142" s="19">
        <f>D142/D106*100</f>
        <v>2.5216079425828637</v>
      </c>
      <c r="F142" s="112">
        <f t="shared" si="17"/>
        <v>94.9132035770647</v>
      </c>
      <c r="G142" s="6">
        <f t="shared" si="12"/>
        <v>70.16390892652291</v>
      </c>
      <c r="H142" s="6">
        <f t="shared" si="16"/>
        <v>193.39999999999964</v>
      </c>
      <c r="I142" s="6">
        <f t="shared" si="14"/>
        <v>1534.5</v>
      </c>
    </row>
    <row r="143" spans="1:9" s="2" customFormat="1" ht="18.75">
      <c r="A143" s="17" t="s">
        <v>114</v>
      </c>
      <c r="B143" s="80">
        <v>6282</v>
      </c>
      <c r="C143" s="60">
        <v>8376</v>
      </c>
      <c r="D143" s="83">
        <f>2094+2094+2094</f>
        <v>6282</v>
      </c>
      <c r="E143" s="19">
        <f>D143/D106*100</f>
        <v>4.389719308126572</v>
      </c>
      <c r="F143" s="112">
        <f t="shared" si="17"/>
        <v>100</v>
      </c>
      <c r="G143" s="6">
        <f t="shared" si="12"/>
        <v>75</v>
      </c>
      <c r="H143" s="6">
        <f t="shared" si="16"/>
        <v>0</v>
      </c>
      <c r="I143" s="6">
        <f t="shared" si="14"/>
        <v>2094</v>
      </c>
    </row>
    <row r="144" spans="1:12" s="2" customFormat="1" ht="18.75" customHeight="1">
      <c r="A144" s="17" t="s">
        <v>98</v>
      </c>
      <c r="B144" s="80">
        <v>538.2</v>
      </c>
      <c r="C144" s="60">
        <v>538.2</v>
      </c>
      <c r="D144" s="83">
        <f>507.8+15.4+15</f>
        <v>538.2</v>
      </c>
      <c r="E144" s="19">
        <f>D144/D106*100</f>
        <v>0.3760819693781791</v>
      </c>
      <c r="F144" s="112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  <c r="K144" s="45"/>
      <c r="L144" s="45"/>
    </row>
    <row r="145" spans="1:12" s="2" customFormat="1" ht="19.5" customHeight="1">
      <c r="A145" s="17" t="s">
        <v>64</v>
      </c>
      <c r="B145" s="80">
        <v>103486.4</v>
      </c>
      <c r="C145" s="60">
        <f>91632.1+2530-27+23.1+959.5+13590.1-3797.9</f>
        <v>104909.90000000002</v>
      </c>
      <c r="D145" s="83">
        <f>500.9+20883.8+13804+7506.8+2189.4+1247.6+18786.6+13748.5+10000+5000+2324.4+7494.4</f>
        <v>103486.4</v>
      </c>
      <c r="E145" s="19">
        <f>D145/D106*100</f>
        <v>72.31395227769971</v>
      </c>
      <c r="F145" s="6">
        <f t="shared" si="17"/>
        <v>100</v>
      </c>
      <c r="G145" s="6">
        <f t="shared" si="12"/>
        <v>98.64312138320595</v>
      </c>
      <c r="H145" s="6">
        <f t="shared" si="16"/>
        <v>0</v>
      </c>
      <c r="I145" s="6">
        <f t="shared" si="14"/>
        <v>1423.500000000029</v>
      </c>
      <c r="K145" s="103"/>
      <c r="L145" s="45"/>
    </row>
    <row r="146" spans="1:12" s="2" customFormat="1" ht="18.75">
      <c r="A146" s="17" t="s">
        <v>112</v>
      </c>
      <c r="B146" s="80">
        <v>18553</v>
      </c>
      <c r="C146" s="60">
        <v>22263.4</v>
      </c>
      <c r="D146" s="83">
        <f>1236.9+618.4+618.4+618.4+618.5+618.4+618.4+618.5+618.4+618.4+618.5+618.4+618.4+618.5+618.4+618.4+618.5+618.4+618.4+618.5+618.4+618.4+618.4+618.5+618.4+618.5</f>
        <v>16697.699999999997</v>
      </c>
      <c r="E146" s="19">
        <f>D146/D106*100</f>
        <v>11.66797454493872</v>
      </c>
      <c r="F146" s="6">
        <f t="shared" si="15"/>
        <v>89.99999999999999</v>
      </c>
      <c r="G146" s="6">
        <f t="shared" si="12"/>
        <v>75.00067375153839</v>
      </c>
      <c r="H146" s="6">
        <f t="shared" si="16"/>
        <v>1855.300000000003</v>
      </c>
      <c r="I146" s="6">
        <f t="shared" si="14"/>
        <v>5565.700000000004</v>
      </c>
      <c r="K146" s="45"/>
      <c r="L146" s="45"/>
    </row>
    <row r="147" spans="1:12" s="2" customFormat="1" ht="19.5" thickBot="1">
      <c r="A147" s="41" t="s">
        <v>36</v>
      </c>
      <c r="B147" s="84">
        <f>B43+B68+B71+B76+B78+B86+B101+B106+B99+B83+B97</f>
        <v>170578.99999999997</v>
      </c>
      <c r="C147" s="84">
        <f>C43+C68+C71+C76+C78+C86+C101+C106+C99+C83+C97</f>
        <v>189444.2</v>
      </c>
      <c r="D147" s="60">
        <f>D43+D68+D71+D76+D78+D86+D101+D106+D99+D83+D97</f>
        <v>149317.90699999998</v>
      </c>
      <c r="E147" s="19"/>
      <c r="F147" s="19"/>
      <c r="G147" s="6"/>
      <c r="H147" s="6"/>
      <c r="I147" s="20"/>
      <c r="K147" s="45"/>
      <c r="L147" s="45"/>
    </row>
    <row r="148" spans="1:12" ht="19.5" thickBot="1">
      <c r="A148" s="14" t="s">
        <v>19</v>
      </c>
      <c r="B148" s="54">
        <f>B6+B18+B33+B43+B51+B58+B68+B71+B76+B78+B86+B89+B94+B101+B106+B99+B83+B97+B45</f>
        <v>812854.9000000001</v>
      </c>
      <c r="C148" s="54">
        <f>C6+C18+C33+C43+C51+C58+C68+C71+C76+C78+C86+C89+C94+C101+C106+C99+C83+C97+C45</f>
        <v>974163.9</v>
      </c>
      <c r="D148" s="54">
        <f>D6+D18+D33+D43+D51+D58+D68+D71+D76+D78+D86+D89+D94+D101+D106+D99+D83+D97+D45</f>
        <v>699385.8069999999</v>
      </c>
      <c r="E148" s="38">
        <v>100</v>
      </c>
      <c r="F148" s="3">
        <f>D148/B148*100</f>
        <v>86.04067060431078</v>
      </c>
      <c r="G148" s="3">
        <f aca="true" t="shared" si="18" ref="G148:G154">D148/C148*100</f>
        <v>71.79344327992445</v>
      </c>
      <c r="H148" s="3">
        <f aca="true" t="shared" si="19" ref="H148:H154">B148-D148</f>
        <v>113469.09300000023</v>
      </c>
      <c r="I148" s="3">
        <f aca="true" t="shared" si="20" ref="I148:I154">C148-D148</f>
        <v>274778.0930000001</v>
      </c>
      <c r="K148" s="46"/>
      <c r="L148" s="47"/>
    </row>
    <row r="149" spans="1:12" ht="18.75">
      <c r="A149" s="23" t="s">
        <v>5</v>
      </c>
      <c r="B149" s="67">
        <f>B8+B20+B34+B52+B59+B90+B114+B118+B46+B137+B129</f>
        <v>459680.9</v>
      </c>
      <c r="C149" s="67">
        <f>C8+C20+C34+C52+C59+C90+C114+C118+C46+C137+C129</f>
        <v>558492.2999999999</v>
      </c>
      <c r="D149" s="67">
        <f>D8+D20+D34+D52+D59+D90+D114+D118+D46+D137+D129</f>
        <v>400317</v>
      </c>
      <c r="E149" s="6">
        <f>D149/D148*100</f>
        <v>57.23836486147052</v>
      </c>
      <c r="F149" s="6">
        <f aca="true" t="shared" si="21" ref="F149:F160">D149/B149*100</f>
        <v>87.08584585524436</v>
      </c>
      <c r="G149" s="6">
        <f t="shared" si="18"/>
        <v>71.67815921544488</v>
      </c>
      <c r="H149" s="6">
        <f t="shared" si="19"/>
        <v>59363.90000000002</v>
      </c>
      <c r="I149" s="18">
        <f t="shared" si="20"/>
        <v>158175.29999999993</v>
      </c>
      <c r="K149" s="46"/>
      <c r="L149" s="47"/>
    </row>
    <row r="150" spans="1:12" ht="18.75">
      <c r="A150" s="23" t="s">
        <v>0</v>
      </c>
      <c r="B150" s="68">
        <f>B11+B23+B36+B55+B61+B91+B49+B138+B108+B111+B95+B135</f>
        <v>74328.99999999999</v>
      </c>
      <c r="C150" s="68">
        <f>C11+C23+C36+C55+C61+C91+C49+C138+C108+C111+C95+C135</f>
        <v>99834.2</v>
      </c>
      <c r="D150" s="68">
        <f>D11+D23+D36+D55+D61+D91+D49+D138+D108+D111+D95+D135</f>
        <v>59621.799999999996</v>
      </c>
      <c r="E150" s="6">
        <f>D150/D148*100</f>
        <v>8.52487988793287</v>
      </c>
      <c r="F150" s="6">
        <f t="shared" si="21"/>
        <v>80.21337566763982</v>
      </c>
      <c r="G150" s="6">
        <f t="shared" si="18"/>
        <v>59.720817114776295</v>
      </c>
      <c r="H150" s="6">
        <f t="shared" si="19"/>
        <v>14707.19999999999</v>
      </c>
      <c r="I150" s="18">
        <f t="shared" si="20"/>
        <v>40212.4</v>
      </c>
      <c r="K150" s="46"/>
      <c r="L150" s="102"/>
    </row>
    <row r="151" spans="1:12" ht="18.75">
      <c r="A151" s="23" t="s">
        <v>1</v>
      </c>
      <c r="B151" s="67">
        <f>B22+B10+B54+B48+B60+B35+B102+B122</f>
        <v>20828.600000000002</v>
      </c>
      <c r="C151" s="67">
        <f>C22+C10+C54+C48+C60+C35+C102+C122</f>
        <v>25986.7</v>
      </c>
      <c r="D151" s="67">
        <f>D22+D10+D54+D48+D60+D35+D102+D122</f>
        <v>15990.399999999998</v>
      </c>
      <c r="E151" s="6">
        <f>D151/D148*100</f>
        <v>2.2863489421654792</v>
      </c>
      <c r="F151" s="6">
        <f t="shared" si="21"/>
        <v>76.77136245354943</v>
      </c>
      <c r="G151" s="6">
        <f t="shared" si="18"/>
        <v>61.53301496534765</v>
      </c>
      <c r="H151" s="6">
        <f t="shared" si="19"/>
        <v>4838.200000000004</v>
      </c>
      <c r="I151" s="18">
        <f t="shared" si="20"/>
        <v>9996.300000000003</v>
      </c>
      <c r="K151" s="46"/>
      <c r="L151" s="47"/>
    </row>
    <row r="152" spans="1:12" ht="21" customHeight="1">
      <c r="A152" s="23" t="s">
        <v>15</v>
      </c>
      <c r="B152" s="67">
        <f>B12+B24+B103+B62+B38+B92</f>
        <v>12001.499999999998</v>
      </c>
      <c r="C152" s="67">
        <f>C12+C24+C103+C62+C38+C92</f>
        <v>14250.100000000002</v>
      </c>
      <c r="D152" s="67">
        <f>D12+D24+D103+D62+D38+D92</f>
        <v>7588.9</v>
      </c>
      <c r="E152" s="6">
        <f>D152/D148*100</f>
        <v>1.0850806413347764</v>
      </c>
      <c r="F152" s="6">
        <f t="shared" si="21"/>
        <v>63.23292921718119</v>
      </c>
      <c r="G152" s="6">
        <f t="shared" si="18"/>
        <v>53.2550648767377</v>
      </c>
      <c r="H152" s="6">
        <f t="shared" si="19"/>
        <v>4412.5999999999985</v>
      </c>
      <c r="I152" s="18">
        <f t="shared" si="20"/>
        <v>6661.200000000003</v>
      </c>
      <c r="K152" s="46"/>
      <c r="L152" s="102"/>
    </row>
    <row r="153" spans="1:12" ht="18.75">
      <c r="A153" s="23" t="s">
        <v>2</v>
      </c>
      <c r="B153" s="67">
        <f>B9+B21+B47+B53+B121</f>
        <v>10874.2</v>
      </c>
      <c r="C153" s="67">
        <f>C9+C21+C47+C53+C121</f>
        <v>13384.7</v>
      </c>
      <c r="D153" s="67">
        <f>D9+D21+D47+D53+D121</f>
        <v>8133.099999999999</v>
      </c>
      <c r="E153" s="6">
        <f>D153/D148*100</f>
        <v>1.1628917714082236</v>
      </c>
      <c r="F153" s="6">
        <f t="shared" si="21"/>
        <v>74.79262842324032</v>
      </c>
      <c r="G153" s="6">
        <f t="shared" si="18"/>
        <v>60.7641560886684</v>
      </c>
      <c r="H153" s="6">
        <f t="shared" si="19"/>
        <v>2741.1000000000013</v>
      </c>
      <c r="I153" s="18">
        <f t="shared" si="20"/>
        <v>5251.600000000001</v>
      </c>
      <c r="K153" s="46"/>
      <c r="L153" s="47"/>
    </row>
    <row r="154" spans="1:12" ht="19.5" thickBot="1">
      <c r="A154" s="23" t="s">
        <v>34</v>
      </c>
      <c r="B154" s="67">
        <f>B148-B149-B150-B151-B152-B153</f>
        <v>235140.7000000001</v>
      </c>
      <c r="C154" s="67">
        <f>C148-C149-C150-C151-C152-C153</f>
        <v>262215.9000000001</v>
      </c>
      <c r="D154" s="67">
        <f>D148-D149-D150-D151-D152-D153</f>
        <v>207734.60699999993</v>
      </c>
      <c r="E154" s="6">
        <f>D154/D148*100</f>
        <v>29.70243389568813</v>
      </c>
      <c r="F154" s="6">
        <f t="shared" si="21"/>
        <v>88.34481100039247</v>
      </c>
      <c r="G154" s="43">
        <f t="shared" si="18"/>
        <v>79.22273477695283</v>
      </c>
      <c r="H154" s="6">
        <f t="shared" si="19"/>
        <v>27406.093000000168</v>
      </c>
      <c r="I154" s="6">
        <f t="shared" si="20"/>
        <v>54481.29300000015</v>
      </c>
      <c r="K154" s="46"/>
      <c r="L154" s="102"/>
    </row>
    <row r="155" spans="1:12" ht="5.25" customHeight="1" thickBot="1">
      <c r="A155" s="35"/>
      <c r="B155" s="85"/>
      <c r="C155" s="86"/>
      <c r="D155" s="86"/>
      <c r="E155" s="21"/>
      <c r="F155" s="21"/>
      <c r="G155" s="21"/>
      <c r="H155" s="21"/>
      <c r="I155" s="22"/>
      <c r="K155" s="46"/>
      <c r="L155" s="46"/>
    </row>
    <row r="156" spans="1:12" ht="18.75">
      <c r="A156" s="32" t="s">
        <v>21</v>
      </c>
      <c r="B156" s="87">
        <v>24227.7</v>
      </c>
      <c r="C156" s="73">
        <f>3301.9+496+14356.4+1358.1+6215.8</f>
        <v>25728.199999999997</v>
      </c>
      <c r="D156" s="73">
        <f>288.1+1522.4+951.8+530.2+8.8+0.5+0.1+495.9+10.6+101+174.6+2.1+509.4+15+8.4+488.4+154.3+94.8+166.1+65.8+286.9+80.4+239.8+10.1+12.9+335.6+111.7+50.2+26.4+275.5+191.2+157.5+87.7+3.1+124.7+130.9+152.7+23.9+59+160.3+35.6+343.1+932.5</f>
        <v>9419.999999999998</v>
      </c>
      <c r="E156" s="15"/>
      <c r="F156" s="6">
        <f t="shared" si="21"/>
        <v>38.88111541747668</v>
      </c>
      <c r="G156" s="6">
        <f aca="true" t="shared" si="22" ref="G156:G165">D156/C156*100</f>
        <v>36.61352135011388</v>
      </c>
      <c r="H156" s="6">
        <f>B156-D156</f>
        <v>14807.700000000003</v>
      </c>
      <c r="I156" s="6">
        <f aca="true" t="shared" si="23" ref="I156:I165">C156-D156</f>
        <v>16308.199999999999</v>
      </c>
      <c r="K156" s="46"/>
      <c r="L156" s="46"/>
    </row>
    <row r="157" spans="1:12" ht="18.75">
      <c r="A157" s="23" t="s">
        <v>22</v>
      </c>
      <c r="B157" s="88">
        <v>15660.8</v>
      </c>
      <c r="C157" s="67">
        <f>16860.5-195+353.2+846</f>
        <v>17864.7</v>
      </c>
      <c r="D157" s="67">
        <f>132.1+649.5+498.6+2.9+146.5+119.3+11.1+935+701.6+2.9+12.3-0.1+18.6+43.3+39.7+94+282.1+33.2+9+121.6+250.9+78.8+80+13.6+23.8</f>
        <v>4300.3</v>
      </c>
      <c r="E157" s="6"/>
      <c r="F157" s="6">
        <f t="shared" si="21"/>
        <v>27.459005925623213</v>
      </c>
      <c r="G157" s="6">
        <f t="shared" si="22"/>
        <v>24.07149294418602</v>
      </c>
      <c r="H157" s="6">
        <f aca="true" t="shared" si="24" ref="H157:H164">B157-D157</f>
        <v>11360.5</v>
      </c>
      <c r="I157" s="6">
        <f t="shared" si="23"/>
        <v>13564.400000000001</v>
      </c>
      <c r="K157" s="46"/>
      <c r="L157" s="46"/>
    </row>
    <row r="158" spans="1:12" ht="18.75">
      <c r="A158" s="23" t="s">
        <v>60</v>
      </c>
      <c r="B158" s="88">
        <v>196927.9</v>
      </c>
      <c r="C158" s="67">
        <f>213607.5+29882.9-2140-37856.7-150</f>
        <v>203343.7</v>
      </c>
      <c r="D158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</f>
        <v>46418.90000000002</v>
      </c>
      <c r="E158" s="6"/>
      <c r="F158" s="6">
        <f t="shared" si="21"/>
        <v>23.57152033815423</v>
      </c>
      <c r="G158" s="6">
        <f t="shared" si="22"/>
        <v>22.827803369369214</v>
      </c>
      <c r="H158" s="6">
        <f t="shared" si="24"/>
        <v>150508.99999999997</v>
      </c>
      <c r="I158" s="6">
        <f t="shared" si="23"/>
        <v>156924.8</v>
      </c>
      <c r="K158" s="46"/>
      <c r="L158" s="46"/>
    </row>
    <row r="159" spans="1:12" ht="37.5">
      <c r="A159" s="23" t="s">
        <v>69</v>
      </c>
      <c r="B159" s="88">
        <v>2649.4</v>
      </c>
      <c r="C159" s="67">
        <f>509.4+2140</f>
        <v>2649.4</v>
      </c>
      <c r="D159" s="67">
        <f>309.4+300+1220.5</f>
        <v>1829.9</v>
      </c>
      <c r="E159" s="6"/>
      <c r="F159" s="6">
        <f t="shared" si="21"/>
        <v>69.06846833245264</v>
      </c>
      <c r="G159" s="6">
        <f t="shared" si="22"/>
        <v>69.06846833245264</v>
      </c>
      <c r="H159" s="6">
        <f t="shared" si="24"/>
        <v>819.5</v>
      </c>
      <c r="I159" s="6">
        <f t="shared" si="23"/>
        <v>819.5</v>
      </c>
      <c r="K159" s="46"/>
      <c r="L159" s="46"/>
    </row>
    <row r="160" spans="1:12" ht="18.75">
      <c r="A160" s="23" t="s">
        <v>13</v>
      </c>
      <c r="B160" s="88">
        <v>13472.4</v>
      </c>
      <c r="C160" s="67">
        <f>54+13623.4</f>
        <v>13677.4</v>
      </c>
      <c r="D160" s="67">
        <f>5.2+5.1+225.1+114.9+40.2+5.2+4.6+89.9+13.6+4.1+10.7+98.5+1634+39+1.7-40.2+1.3+4.6+3.7+91+4.8</f>
        <v>2357.0000000000005</v>
      </c>
      <c r="E160" s="19"/>
      <c r="F160" s="6">
        <f t="shared" si="21"/>
        <v>17.495026869748525</v>
      </c>
      <c r="G160" s="6">
        <f t="shared" si="22"/>
        <v>17.23280740491614</v>
      </c>
      <c r="H160" s="6">
        <f t="shared" si="24"/>
        <v>11115.4</v>
      </c>
      <c r="I160" s="6">
        <f t="shared" si="23"/>
        <v>11320.4</v>
      </c>
      <c r="K160" s="46"/>
      <c r="L160" s="46"/>
    </row>
    <row r="161" spans="1:12" ht="18.75" hidden="1">
      <c r="A161" s="23" t="s">
        <v>26</v>
      </c>
      <c r="B161" s="88"/>
      <c r="C161" s="67"/>
      <c r="D161" s="67"/>
      <c r="E161" s="19"/>
      <c r="F161" s="6" t="e">
        <f>D161/B161*100</f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9" ht="18.75">
      <c r="A162" s="23" t="s">
        <v>52</v>
      </c>
      <c r="B162" s="88">
        <v>1053.5</v>
      </c>
      <c r="C162" s="67">
        <f>1212+158.6</f>
        <v>1370.6</v>
      </c>
      <c r="D162" s="67">
        <f>15.4+25.9+416.9+18.7+17.6</f>
        <v>494.5</v>
      </c>
      <c r="E162" s="19"/>
      <c r="F162" s="6">
        <f>D162/B162*100</f>
        <v>46.93877551020408</v>
      </c>
      <c r="G162" s="6">
        <f t="shared" si="22"/>
        <v>36.079089449875966</v>
      </c>
      <c r="H162" s="6">
        <f t="shared" si="24"/>
        <v>559</v>
      </c>
      <c r="I162" s="6">
        <f t="shared" si="23"/>
        <v>876.0999999999999</v>
      </c>
    </row>
    <row r="163" spans="1:9" ht="19.5" customHeight="1">
      <c r="A163" s="23" t="s">
        <v>67</v>
      </c>
      <c r="B163" s="88">
        <v>307.6</v>
      </c>
      <c r="C163" s="67">
        <v>307.6</v>
      </c>
      <c r="D163" s="67"/>
      <c r="E163" s="19"/>
      <c r="F163" s="6">
        <f>D163/B163*100</f>
        <v>0</v>
      </c>
      <c r="G163" s="6">
        <f t="shared" si="22"/>
        <v>0</v>
      </c>
      <c r="H163" s="6">
        <f t="shared" si="24"/>
        <v>307.6</v>
      </c>
      <c r="I163" s="6">
        <f t="shared" si="23"/>
        <v>307.6</v>
      </c>
    </row>
    <row r="164" spans="1:9" ht="19.5" thickBot="1">
      <c r="A164" s="23" t="s">
        <v>61</v>
      </c>
      <c r="B164" s="88">
        <v>3718.8</v>
      </c>
      <c r="C164" s="89">
        <v>3718.8</v>
      </c>
      <c r="D164" s="89">
        <f>98.8+11.3+146.1+110.9-0.1+10.1+85.3+20.5+418+104.6+257.6+46.9+315.7+1.5+1.4+47.1+128.3+440+24.2+62.6+0.1+90.4+1.3+111.4+230.8+4.4+180+41.1+64.6+325</f>
        <v>3379.9</v>
      </c>
      <c r="E164" s="24"/>
      <c r="F164" s="6">
        <f>D164/B164*100</f>
        <v>90.88684521888781</v>
      </c>
      <c r="G164" s="6">
        <f t="shared" si="22"/>
        <v>90.88684521888781</v>
      </c>
      <c r="H164" s="6">
        <f t="shared" si="24"/>
        <v>338.9000000000001</v>
      </c>
      <c r="I164" s="6">
        <f t="shared" si="23"/>
        <v>338.9000000000001</v>
      </c>
    </row>
    <row r="165" spans="1:9" ht="19.5" thickBot="1">
      <c r="A165" s="14" t="s">
        <v>20</v>
      </c>
      <c r="B165" s="90">
        <f>B148+B156+B160+B161+B157+B164+B163+B158+B162+B159</f>
        <v>1070873</v>
      </c>
      <c r="C165" s="90">
        <f>C148+C156+C160+C161+C157+C164+C163+C158+C162+C159</f>
        <v>1242824.3</v>
      </c>
      <c r="D165" s="90">
        <f>D148+D156+D160+D161+D157+D164+D163+D158+D162+D159</f>
        <v>767586.307</v>
      </c>
      <c r="E165" s="25"/>
      <c r="F165" s="3">
        <f>D165/B165*100</f>
        <v>71.67855637409852</v>
      </c>
      <c r="G165" s="3">
        <f t="shared" si="22"/>
        <v>61.761449868658026</v>
      </c>
      <c r="H165" s="3">
        <f>B165-D165</f>
        <v>303286.69299999997</v>
      </c>
      <c r="I165" s="3">
        <f t="shared" si="23"/>
        <v>475237.993</v>
      </c>
    </row>
    <row r="166" spans="7:8" ht="12.75">
      <c r="G166" s="26"/>
      <c r="H166" s="26"/>
    </row>
    <row r="167" spans="7:9" ht="12.75">
      <c r="G167" s="26"/>
      <c r="H167" s="26"/>
      <c r="I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5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974163.9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699385.8069999999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974163.9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699385.8069999999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2015-10-05T05:11:34Z</dcterms:modified>
  <cp:category/>
  <cp:version/>
  <cp:contentType/>
  <cp:contentStatus/>
</cp:coreProperties>
</file>